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9040" windowHeight="15840"/>
  </bookViews>
  <sheets>
    <sheet name="Хизмат сафари" sheetId="7" r:id="rId1"/>
    <sheet name="мансабдор шахслар хизмат сафари" sheetId="8" r:id="rId2"/>
  </sheets>
  <calcPr calcId="145621"/>
</workbook>
</file>

<file path=xl/calcChain.xml><?xml version="1.0" encoding="utf-8"?>
<calcChain xmlns="http://schemas.openxmlformats.org/spreadsheetml/2006/main">
  <c r="H13" i="7" l="1"/>
  <c r="H12" i="7"/>
  <c r="H7" i="7"/>
  <c r="F7" i="7"/>
  <c r="F13" i="7"/>
  <c r="H11" i="7"/>
  <c r="I11" i="7" s="1"/>
  <c r="H8" i="7"/>
  <c r="H17" i="8" l="1"/>
  <c r="I17" i="8"/>
  <c r="J17" i="8"/>
  <c r="K17" i="8"/>
  <c r="G17" i="8"/>
  <c r="K29" i="8"/>
  <c r="K26" i="8"/>
  <c r="K27" i="8"/>
  <c r="K28" i="8"/>
  <c r="K25" i="8"/>
  <c r="K24" i="8"/>
  <c r="K20" i="8"/>
  <c r="K14" i="8"/>
  <c r="K15" i="8"/>
  <c r="K16" i="8"/>
  <c r="H9" i="8"/>
  <c r="I9" i="8"/>
  <c r="J9" i="8"/>
  <c r="G9" i="8"/>
  <c r="G13" i="7"/>
  <c r="E13" i="7"/>
  <c r="I7" i="7"/>
  <c r="G11" i="7"/>
  <c r="F11" i="7"/>
  <c r="E11" i="7"/>
  <c r="G8" i="7" l="1"/>
  <c r="F8" i="7"/>
  <c r="K23" i="8" l="1"/>
  <c r="I22" i="8"/>
  <c r="K22" i="8" s="1"/>
  <c r="K21" i="8"/>
  <c r="I10" i="7"/>
  <c r="I8" i="7"/>
  <c r="F9" i="7"/>
  <c r="F10" i="7"/>
  <c r="E10" i="7"/>
  <c r="G10" i="7"/>
  <c r="G9" i="7"/>
  <c r="E9" i="7"/>
  <c r="C8" i="7"/>
  <c r="E8" i="7"/>
  <c r="E7" i="7" l="1"/>
  <c r="K18" i="8" l="1"/>
  <c r="K13" i="8"/>
  <c r="K12" i="8"/>
  <c r="K11" i="8"/>
  <c r="G8" i="8"/>
  <c r="H8" i="8" l="1"/>
  <c r="J8" i="8"/>
  <c r="K10" i="8"/>
  <c r="K9" i="8" s="1"/>
  <c r="K19" i="8"/>
  <c r="I8" i="8" l="1"/>
  <c r="K8" i="8"/>
  <c r="G7" i="7" l="1"/>
  <c r="C7" i="7" l="1"/>
</calcChain>
</file>

<file path=xl/sharedStrings.xml><?xml version="1.0" encoding="utf-8"?>
<sst xmlns="http://schemas.openxmlformats.org/spreadsheetml/2006/main" count="97" uniqueCount="71">
  <si>
    <t>№</t>
  </si>
  <si>
    <t>ой</t>
  </si>
  <si>
    <t>хизмат сафарининг мақсади</t>
  </si>
  <si>
    <t>кундалик харажатларини қоплаш</t>
  </si>
  <si>
    <t>йўл кира харажатларини қоплаш</t>
  </si>
  <si>
    <t>турар жой ижараси</t>
  </si>
  <si>
    <t>бюджет маблағлари ҳисобидан</t>
  </si>
  <si>
    <t>бюджетдан ташқари маблағлар ҳисобидан</t>
  </si>
  <si>
    <t>январь</t>
  </si>
  <si>
    <t>февраль</t>
  </si>
  <si>
    <t>март</t>
  </si>
  <si>
    <t>апрель</t>
  </si>
  <si>
    <t>май</t>
  </si>
  <si>
    <t>июнь</t>
  </si>
  <si>
    <t>хизмат сафарининг сони</t>
  </si>
  <si>
    <t>Ҳукумат топшириқларининг ижросини таъминлаш</t>
  </si>
  <si>
    <t>ЖАМИ</t>
  </si>
  <si>
    <t>сўм</t>
  </si>
  <si>
    <t>Ф.И.О</t>
  </si>
  <si>
    <t>эгаллаб турган лавозими</t>
  </si>
  <si>
    <t>Хизмат сафари буйруғи рақами</t>
  </si>
  <si>
    <t>Хизмат сафари манзили</t>
  </si>
  <si>
    <t>Хизмат сафари даври
(кун)</t>
  </si>
  <si>
    <t>яшаш харажатлари</t>
  </si>
  <si>
    <t>Транспорт харажатлари</t>
  </si>
  <si>
    <t>кунлик харажатлар</t>
  </si>
  <si>
    <t>Жами харажатлар</t>
  </si>
  <si>
    <t>ўз маблағлари ҳисобидан</t>
  </si>
  <si>
    <t>ташкилот маблағлари ҳисобидан</t>
  </si>
  <si>
    <t>ҲАММАСИ</t>
  </si>
  <si>
    <t>Ортиков А.Ж.</t>
  </si>
  <si>
    <t>директор</t>
  </si>
  <si>
    <t>Самарканд вилоятига</t>
  </si>
  <si>
    <t>Андижон вилоятига</t>
  </si>
  <si>
    <t>директор ўринбосари вазифасини бажарувчи</t>
  </si>
  <si>
    <t>Сурхондарё вилоятига</t>
  </si>
  <si>
    <t>Кашкадарё вилоятига</t>
  </si>
  <si>
    <t>июль</t>
  </si>
  <si>
    <t>август</t>
  </si>
  <si>
    <t>сентябрь</t>
  </si>
  <si>
    <t>Қорақалпоғистон Республикасига</t>
  </si>
  <si>
    <t>Навоий вилоятига</t>
  </si>
  <si>
    <t>октябрь</t>
  </si>
  <si>
    <t>ноябрь</t>
  </si>
  <si>
    <t>декабрь</t>
  </si>
  <si>
    <t>10.02.22 йилдаги №05-хс-сон</t>
  </si>
  <si>
    <t>21.02.22 йилдаги №08-хс-сон</t>
  </si>
  <si>
    <t xml:space="preserve">06.12.21 йилдаги №76-хс-сон </t>
  </si>
  <si>
    <t>15.03.22 йилдаги №16-хс-сон</t>
  </si>
  <si>
    <t>Миралиев А.Э.</t>
  </si>
  <si>
    <t>12.01.22 йилдаги №01-хс-сон</t>
  </si>
  <si>
    <t>11.02.22 йилдаги №06-хс-сон</t>
  </si>
  <si>
    <t>Усманов Б.Ш.</t>
  </si>
  <si>
    <t>Фаргона, Андижон, Наманган вилоятига</t>
  </si>
  <si>
    <t>21.02.22 йилдаги №07-хс-сон</t>
  </si>
  <si>
    <t>02.03.22 йилдаги №10-хс-сон</t>
  </si>
  <si>
    <t>Ўзбекистон Республикаси Давлат активларини бошқариш агентлиги ходимларининг 2022 йилнинг январь-июнь ойлари давомида хизмат сафари харажатлари тўғрисида 
МАЪЛУМОТ</t>
  </si>
  <si>
    <t>Ўзбекистон Республикаси Давлат активларини бошқариш агентлиги мансабдор шахсларини 2022 йил январь-июнь ойларидаги хизмат сафари харажатлари тўғрисида
МАЪЛУМОТ</t>
  </si>
  <si>
    <t>19.04.22 йилдаги № 27-хс-сон</t>
  </si>
  <si>
    <t>10.05.22 йилдаги № 36-хс-сон</t>
  </si>
  <si>
    <t>Фаргона вилоятига</t>
  </si>
  <si>
    <t>09.06.22 йилдаги № 47-хс,48-хс-сон</t>
  </si>
  <si>
    <t>03.06.22 йилдаги №42-хс-сон</t>
  </si>
  <si>
    <t xml:space="preserve"> Наманган вилоятига</t>
  </si>
  <si>
    <t>02.04.22 йилдаги №94-ХДФУ-сон</t>
  </si>
  <si>
    <t>Самарканд, Навоий вилоятига</t>
  </si>
  <si>
    <t>09.03.22 йилдаги №14-хс-сон</t>
  </si>
  <si>
    <t>26.05.22 йилдаги №39-хс-сон</t>
  </si>
  <si>
    <t>05.05.22 йилдаги №33-хс-сон</t>
  </si>
  <si>
    <t>07.06.22 йилдаги №44-хс-сон</t>
  </si>
  <si>
    <t>Андижон, Фаргона, Наманган вилоятига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</si>
</sst>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"/>
  </numFmts>
  <fonts count="9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2"/>
      <color rgb="FFFF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165" fontId="1" fillId="2" borderId="1" xfId="0" applyNumberFormat="1" applyFont="1" applyFill="1" applyBorder="1" applyAlignment="1">
      <alignment horizontal="center" vertical="center"/>
    </xf>
    <xf numFmtId="4" fontId="0" fillId="0" borderId="0" xfId="0" applyNumberFormat="1"/>
    <xf numFmtId="165" fontId="6" fillId="0" borderId="0" xfId="0" applyNumberFormat="1" applyFont="1"/>
    <xf numFmtId="165" fontId="7" fillId="0" borderId="0" xfId="0" applyNumberFormat="1" applyFont="1" applyAlignment="1">
      <alignment horizontal="center" vertical="center"/>
    </xf>
    <xf numFmtId="164" fontId="8" fillId="0" borderId="0" xfId="1" applyFont="1"/>
    <xf numFmtId="164" fontId="3" fillId="0" borderId="0" xfId="1" applyFont="1" applyAlignment="1">
      <alignment horizontal="center" vertical="center"/>
    </xf>
    <xf numFmtId="0" fontId="0" fillId="0" borderId="1" xfId="0" applyBorder="1"/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tabSelected="1" workbookViewId="0">
      <pane ySplit="6" topLeftCell="A7" activePane="bottomLeft" state="frozen"/>
      <selection pane="bottomLeft" activeCell="I8" sqref="I8"/>
    </sheetView>
  </sheetViews>
  <sheetFormatPr defaultRowHeight="15" x14ac:dyDescent="0.25"/>
  <cols>
    <col min="2" max="2" width="20.42578125" customWidth="1"/>
    <col min="3" max="3" width="22.42578125" customWidth="1"/>
    <col min="4" max="4" width="20.5703125" customWidth="1"/>
    <col min="5" max="5" width="22.5703125" customWidth="1"/>
    <col min="6" max="6" width="22.85546875" customWidth="1"/>
    <col min="7" max="8" width="18.7109375" customWidth="1"/>
    <col min="9" max="9" width="26" customWidth="1"/>
    <col min="10" max="10" width="20.140625" customWidth="1"/>
    <col min="11" max="11" width="20.5703125" customWidth="1"/>
    <col min="12" max="12" width="18" customWidth="1"/>
    <col min="13" max="13" width="14.42578125" customWidth="1"/>
  </cols>
  <sheetData>
    <row r="2" spans="1:13" ht="104.25" customHeight="1" x14ac:dyDescent="0.25">
      <c r="A2" s="19" t="s">
        <v>56</v>
      </c>
      <c r="B2" s="19"/>
      <c r="C2" s="19"/>
      <c r="D2" s="19"/>
      <c r="E2" s="19"/>
      <c r="F2" s="19"/>
      <c r="G2" s="19"/>
      <c r="H2" s="19"/>
      <c r="I2" s="19"/>
    </row>
    <row r="3" spans="1:13" ht="15.75" x14ac:dyDescent="0.25">
      <c r="I3" s="7" t="s">
        <v>17</v>
      </c>
    </row>
    <row r="4" spans="1:13" ht="15.75" x14ac:dyDescent="0.25">
      <c r="H4" s="16"/>
      <c r="I4" s="17"/>
    </row>
    <row r="5" spans="1:13" ht="15.75" x14ac:dyDescent="0.25">
      <c r="H5" s="14"/>
      <c r="I5" s="15"/>
    </row>
    <row r="6" spans="1:13" ht="58.5" customHeight="1" x14ac:dyDescent="0.25">
      <c r="A6" s="1" t="s">
        <v>0</v>
      </c>
      <c r="B6" s="1" t="s">
        <v>1</v>
      </c>
      <c r="C6" s="1" t="s">
        <v>14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</row>
    <row r="7" spans="1:13" ht="58.5" customHeight="1" x14ac:dyDescent="0.25">
      <c r="A7" s="20" t="s">
        <v>16</v>
      </c>
      <c r="B7" s="21"/>
      <c r="C7" s="1">
        <f>SUM(C8:C13)</f>
        <v>64</v>
      </c>
      <c r="D7" s="1"/>
      <c r="E7" s="5">
        <f>SUM(E8:E19)</f>
        <v>21531124</v>
      </c>
      <c r="F7" s="5">
        <f>SUM(F8:F19)</f>
        <v>42374568.219999999</v>
      </c>
      <c r="G7" s="5">
        <f>SUM(G8:G19)</f>
        <v>26751127</v>
      </c>
      <c r="H7" s="5">
        <f>SUM(H8:H19)</f>
        <v>18733272.800000001</v>
      </c>
      <c r="I7" s="5">
        <f>SUM(I8:I19)</f>
        <v>71923545.799999997</v>
      </c>
      <c r="J7" s="11"/>
      <c r="L7" s="11"/>
      <c r="M7" s="11"/>
    </row>
    <row r="8" spans="1:13" ht="86.25" customHeight="1" x14ac:dyDescent="0.25">
      <c r="A8" s="2">
        <v>1</v>
      </c>
      <c r="B8" s="2" t="s">
        <v>8</v>
      </c>
      <c r="C8" s="2">
        <f>8+12</f>
        <v>20</v>
      </c>
      <c r="D8" s="3" t="s">
        <v>15</v>
      </c>
      <c r="E8" s="4">
        <f>297000+324000+108000+243000+54000+243000+216000+351000+270000+729000+1080000+918000+1080000+1080000+162000+297000+1053000+297000+135000+107516</f>
        <v>9044516</v>
      </c>
      <c r="F8" s="4">
        <f>62640+494240+427122+450437+427689+341444+669816+446601.6+24775.2+24775.2+68126.4+68126.4+6912+6912+6912+6912+562106+453871+143121.6+205035+191068+71798+71798+75000+75000+43416+43416+105730+100000+197748+122774.4+122774.4+136252.8+724768</f>
        <v>6979118.0000000009</v>
      </c>
      <c r="G8" s="4">
        <f>5000000+3100000+750000+2000000+350000+2000000+486000+1404000+1700000+1200000+1000000-9491873</f>
        <v>9498127</v>
      </c>
      <c r="H8" s="4">
        <f>6901151.8</f>
        <v>6901151.7999999998</v>
      </c>
      <c r="I8" s="4">
        <f>14374404.6+408111+1144925</f>
        <v>15927440.6</v>
      </c>
      <c r="J8" s="11"/>
      <c r="K8" s="11"/>
      <c r="L8" s="11"/>
    </row>
    <row r="9" spans="1:13" ht="86.25" customHeight="1" x14ac:dyDescent="0.25">
      <c r="A9" s="2">
        <v>2</v>
      </c>
      <c r="B9" s="2" t="s">
        <v>9</v>
      </c>
      <c r="C9" s="2">
        <v>8</v>
      </c>
      <c r="D9" s="3" t="s">
        <v>15</v>
      </c>
      <c r="E9" s="4">
        <f>270000+351000+27000+54000+486000+594000+270000+729000+162000+54000+108000</f>
        <v>3105000</v>
      </c>
      <c r="F9" s="4">
        <f>25920+141000+6912+6912+5390623.62+530407+101002+101002+101002+101002+68126.4+68126.4+68126.4+68126.4+68126.4+69910+2758000+2106115</f>
        <v>11780439.620000001</v>
      </c>
      <c r="G9" s="4">
        <f>2640000+1458000+700000+1200000</f>
        <v>5998000</v>
      </c>
      <c r="H9" s="4">
        <v>436948.2</v>
      </c>
      <c r="I9" s="4">
        <v>17537915.399999999</v>
      </c>
      <c r="J9" s="11"/>
      <c r="K9" s="11"/>
      <c r="L9" s="11"/>
    </row>
    <row r="10" spans="1:13" ht="86.25" customHeight="1" x14ac:dyDescent="0.25">
      <c r="A10" s="2">
        <v>3</v>
      </c>
      <c r="B10" s="2" t="s">
        <v>10</v>
      </c>
      <c r="C10" s="2">
        <v>3</v>
      </c>
      <c r="D10" s="3" t="s">
        <v>15</v>
      </c>
      <c r="E10" s="4">
        <f>54000+54000+54000+27000</f>
        <v>189000</v>
      </c>
      <c r="F10" s="4">
        <f>210000+297000+200000+282000+282000</f>
        <v>1271000</v>
      </c>
      <c r="G10" s="4">
        <f>250000+500000+550000</f>
        <v>1300000</v>
      </c>
      <c r="H10" s="4">
        <v>0</v>
      </c>
      <c r="I10" s="4">
        <f>1492000+282000+282000+209000+207100+1881155+287000+2340994+78000+135100+382155+650140+135100</f>
        <v>8361744</v>
      </c>
      <c r="J10" s="11"/>
      <c r="K10" s="11"/>
      <c r="L10" s="11"/>
    </row>
    <row r="11" spans="1:13" ht="86.25" customHeight="1" x14ac:dyDescent="0.25">
      <c r="A11" s="2">
        <v>4</v>
      </c>
      <c r="B11" s="2" t="s">
        <v>11</v>
      </c>
      <c r="C11" s="2">
        <v>11</v>
      </c>
      <c r="D11" s="3" t="s">
        <v>15</v>
      </c>
      <c r="E11" s="4">
        <f>3375000+1458000</f>
        <v>4833000</v>
      </c>
      <c r="F11" s="4">
        <f>1737667.6+776790</f>
        <v>2514457.6000000001</v>
      </c>
      <c r="G11" s="4">
        <f>4878000+540000</f>
        <v>5418000</v>
      </c>
      <c r="H11" s="4">
        <f>2774790+2001404.8</f>
        <v>4776194.8</v>
      </c>
      <c r="I11" s="4">
        <f>E11+F11+G11-H11</f>
        <v>7989262.7999999998</v>
      </c>
      <c r="J11" s="11"/>
      <c r="K11" s="11"/>
      <c r="L11" s="11"/>
    </row>
    <row r="12" spans="1:13" ht="86.25" customHeight="1" x14ac:dyDescent="0.25">
      <c r="A12" s="2">
        <v>5</v>
      </c>
      <c r="B12" s="2" t="s">
        <v>12</v>
      </c>
      <c r="C12" s="2">
        <v>4</v>
      </c>
      <c r="D12" s="3" t="s">
        <v>15</v>
      </c>
      <c r="E12" s="4">
        <v>429608</v>
      </c>
      <c r="F12" s="4">
        <v>202176</v>
      </c>
      <c r="G12" s="4">
        <v>1200000</v>
      </c>
      <c r="H12" s="4">
        <f>E12+F12+G12</f>
        <v>1831784</v>
      </c>
      <c r="I12" s="4">
        <v>0</v>
      </c>
      <c r="J12" s="11"/>
      <c r="K12" s="11"/>
      <c r="L12" s="11"/>
    </row>
    <row r="13" spans="1:13" ht="86.25" customHeight="1" x14ac:dyDescent="0.25">
      <c r="A13" s="2">
        <v>6</v>
      </c>
      <c r="B13" s="2" t="s">
        <v>13</v>
      </c>
      <c r="C13" s="2">
        <v>18</v>
      </c>
      <c r="D13" s="3" t="s">
        <v>15</v>
      </c>
      <c r="E13" s="4">
        <f>2550000-330000+1710000</f>
        <v>3930000</v>
      </c>
      <c r="F13" s="4">
        <f>8224577+10000000-1114394+2754241-237047</f>
        <v>19627377</v>
      </c>
      <c r="G13" s="4">
        <f>3337000-560000+560000</f>
        <v>3337000</v>
      </c>
      <c r="H13" s="4">
        <f>5024241-237047</f>
        <v>4787194</v>
      </c>
      <c r="I13" s="4">
        <v>22107183</v>
      </c>
      <c r="J13" s="11"/>
      <c r="K13" s="11"/>
      <c r="L13" s="11"/>
    </row>
    <row r="14" spans="1:13" ht="75" x14ac:dyDescent="0.25">
      <c r="A14" s="2">
        <v>7</v>
      </c>
      <c r="B14" s="2" t="s">
        <v>37</v>
      </c>
      <c r="C14" s="2"/>
      <c r="D14" s="3" t="s">
        <v>15</v>
      </c>
      <c r="E14" s="4"/>
      <c r="F14" s="4"/>
      <c r="G14" s="4"/>
      <c r="H14" s="4"/>
      <c r="I14" s="4"/>
      <c r="J14" s="11"/>
      <c r="K14" s="11"/>
      <c r="L14" s="11"/>
    </row>
    <row r="15" spans="1:13" ht="75" x14ac:dyDescent="0.25">
      <c r="A15" s="2">
        <v>8</v>
      </c>
      <c r="B15" s="2" t="s">
        <v>38</v>
      </c>
      <c r="C15" s="2"/>
      <c r="D15" s="3" t="s">
        <v>15</v>
      </c>
      <c r="E15" s="4"/>
      <c r="F15" s="4"/>
      <c r="G15" s="4"/>
      <c r="H15" s="4"/>
      <c r="I15" s="4"/>
      <c r="J15" s="11"/>
      <c r="K15" s="11"/>
      <c r="L15" s="11"/>
    </row>
    <row r="16" spans="1:13" ht="75" x14ac:dyDescent="0.25">
      <c r="A16" s="2">
        <v>9</v>
      </c>
      <c r="B16" s="2" t="s">
        <v>39</v>
      </c>
      <c r="C16" s="2"/>
      <c r="D16" s="3" t="s">
        <v>15</v>
      </c>
      <c r="E16" s="4"/>
      <c r="F16" s="4"/>
      <c r="G16" s="4"/>
      <c r="H16" s="4"/>
      <c r="I16" s="4"/>
      <c r="J16" s="11"/>
      <c r="K16" s="11"/>
      <c r="L16" s="11"/>
    </row>
    <row r="17" spans="1:12" ht="75" x14ac:dyDescent="0.25">
      <c r="A17" s="2">
        <v>10</v>
      </c>
      <c r="B17" s="2" t="s">
        <v>42</v>
      </c>
      <c r="C17" s="2"/>
      <c r="D17" s="3" t="s">
        <v>15</v>
      </c>
      <c r="E17" s="12"/>
      <c r="F17" s="4"/>
      <c r="G17" s="4"/>
      <c r="H17" s="4"/>
      <c r="I17" s="4"/>
      <c r="J17" s="11"/>
      <c r="K17" s="11"/>
      <c r="L17" s="11"/>
    </row>
    <row r="18" spans="1:12" ht="75" x14ac:dyDescent="0.25">
      <c r="A18" s="2">
        <v>11</v>
      </c>
      <c r="B18" s="2" t="s">
        <v>43</v>
      </c>
      <c r="C18" s="2"/>
      <c r="D18" s="3" t="s">
        <v>15</v>
      </c>
      <c r="E18" s="12"/>
      <c r="F18" s="4"/>
      <c r="G18" s="4"/>
      <c r="H18" s="4"/>
      <c r="I18" s="4"/>
      <c r="J18" s="11"/>
      <c r="K18" s="11"/>
      <c r="L18" s="11"/>
    </row>
    <row r="19" spans="1:12" ht="75" x14ac:dyDescent="0.25">
      <c r="A19" s="2">
        <v>12</v>
      </c>
      <c r="B19" s="2" t="s">
        <v>44</v>
      </c>
      <c r="C19" s="2"/>
      <c r="D19" s="3" t="s">
        <v>15</v>
      </c>
      <c r="E19" s="12"/>
      <c r="F19" s="4"/>
      <c r="G19" s="4"/>
      <c r="H19" s="4"/>
      <c r="I19" s="4"/>
      <c r="J19" s="11"/>
      <c r="K19" s="11"/>
      <c r="L19" s="11"/>
    </row>
    <row r="25" spans="1:12" x14ac:dyDescent="0.25">
      <c r="F25" s="11"/>
      <c r="J25" s="13"/>
      <c r="K25" s="11"/>
    </row>
    <row r="27" spans="1:12" x14ac:dyDescent="0.25">
      <c r="H27" s="11"/>
      <c r="I27" s="11"/>
      <c r="J27" s="11"/>
    </row>
    <row r="30" spans="1:12" x14ac:dyDescent="0.25">
      <c r="J30" s="11"/>
    </row>
  </sheetData>
  <mergeCells count="2">
    <mergeCell ref="A2:I2"/>
    <mergeCell ref="A7:B7"/>
  </mergeCells>
  <pageMargins left="0.11811023622047245" right="0.11811023622047245" top="0.15748031496062992" bottom="0.19685039370078741" header="0.11811023622047245" footer="0.19685039370078741"/>
  <pageSetup paperSize="9"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9"/>
  <sheetViews>
    <sheetView workbookViewId="0">
      <selection activeCell="I36" sqref="I36"/>
    </sheetView>
  </sheetViews>
  <sheetFormatPr defaultRowHeight="15" x14ac:dyDescent="0.25"/>
  <cols>
    <col min="1" max="1" width="6.42578125" customWidth="1"/>
    <col min="2" max="3" width="22.28515625" customWidth="1"/>
    <col min="4" max="4" width="20.85546875" customWidth="1"/>
    <col min="5" max="5" width="21.5703125" customWidth="1"/>
    <col min="6" max="6" width="20.28515625" customWidth="1"/>
    <col min="7" max="7" width="18.7109375" customWidth="1"/>
    <col min="8" max="9" width="23.5703125" customWidth="1"/>
    <col min="10" max="10" width="20.7109375" customWidth="1"/>
    <col min="11" max="11" width="21.7109375" customWidth="1"/>
  </cols>
  <sheetData>
    <row r="3" spans="1:11" ht="20.25" customHeight="1" x14ac:dyDescent="0.3">
      <c r="A3" s="25" t="s">
        <v>57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5" spans="1:11" ht="15.75" x14ac:dyDescent="0.25">
      <c r="K5" s="7" t="s">
        <v>17</v>
      </c>
    </row>
    <row r="6" spans="1:11" ht="18.75" customHeight="1" x14ac:dyDescent="0.25">
      <c r="A6" s="27" t="s">
        <v>0</v>
      </c>
      <c r="B6" s="27" t="s">
        <v>18</v>
      </c>
      <c r="C6" s="27" t="s">
        <v>19</v>
      </c>
      <c r="D6" s="27" t="s">
        <v>20</v>
      </c>
      <c r="E6" s="27" t="s">
        <v>21</v>
      </c>
      <c r="F6" s="27" t="s">
        <v>22</v>
      </c>
      <c r="G6" s="27" t="s">
        <v>23</v>
      </c>
      <c r="H6" s="20" t="s">
        <v>24</v>
      </c>
      <c r="I6" s="21"/>
      <c r="J6" s="27" t="s">
        <v>25</v>
      </c>
      <c r="K6" s="27" t="s">
        <v>26</v>
      </c>
    </row>
    <row r="7" spans="1:11" ht="56.25" x14ac:dyDescent="0.25">
      <c r="A7" s="28"/>
      <c r="B7" s="28"/>
      <c r="C7" s="28"/>
      <c r="D7" s="28"/>
      <c r="E7" s="28"/>
      <c r="F7" s="28"/>
      <c r="G7" s="28"/>
      <c r="H7" s="6" t="s">
        <v>27</v>
      </c>
      <c r="I7" s="1" t="s">
        <v>28</v>
      </c>
      <c r="J7" s="28"/>
      <c r="K7" s="28"/>
    </row>
    <row r="8" spans="1:11" ht="18.75" customHeight="1" x14ac:dyDescent="0.25">
      <c r="A8" s="29" t="s">
        <v>29</v>
      </c>
      <c r="B8" s="29"/>
      <c r="C8" s="29"/>
      <c r="D8" s="29"/>
      <c r="E8" s="29"/>
      <c r="F8" s="29"/>
      <c r="G8" s="8">
        <f>+G9+G17</f>
        <v>2730000</v>
      </c>
      <c r="H8" s="8">
        <f>+H9+H17</f>
        <v>0</v>
      </c>
      <c r="I8" s="8">
        <f>+I9+I17</f>
        <v>8838467</v>
      </c>
      <c r="J8" s="8">
        <f>+J9+J17</f>
        <v>1530000</v>
      </c>
      <c r="K8" s="8">
        <f>+K9+K17</f>
        <v>13098467</v>
      </c>
    </row>
    <row r="9" spans="1:11" ht="18.75" customHeight="1" x14ac:dyDescent="0.25">
      <c r="A9" s="29" t="s">
        <v>16</v>
      </c>
      <c r="B9" s="29"/>
      <c r="C9" s="29"/>
      <c r="D9" s="29"/>
      <c r="E9" s="29"/>
      <c r="F9" s="29"/>
      <c r="G9" s="8">
        <f>SUM(G10:G16)</f>
        <v>2730000</v>
      </c>
      <c r="H9" s="8">
        <f t="shared" ref="H9:K9" si="0">SUM(H10:H16)</f>
        <v>0</v>
      </c>
      <c r="I9" s="8">
        <f t="shared" si="0"/>
        <v>5161115</v>
      </c>
      <c r="J9" s="8">
        <f t="shared" si="0"/>
        <v>546000</v>
      </c>
      <c r="K9" s="8">
        <f t="shared" si="0"/>
        <v>8437115</v>
      </c>
    </row>
    <row r="10" spans="1:11" ht="37.5" x14ac:dyDescent="0.25">
      <c r="A10" s="22">
        <v>1</v>
      </c>
      <c r="B10" s="22" t="s">
        <v>30</v>
      </c>
      <c r="C10" s="22" t="s">
        <v>31</v>
      </c>
      <c r="D10" s="3" t="s">
        <v>45</v>
      </c>
      <c r="E10" s="3" t="s">
        <v>35</v>
      </c>
      <c r="F10" s="3">
        <v>2</v>
      </c>
      <c r="G10" s="9">
        <v>0</v>
      </c>
      <c r="H10" s="10"/>
      <c r="I10" s="10">
        <v>2758000</v>
      </c>
      <c r="J10" s="9">
        <v>54000</v>
      </c>
      <c r="K10" s="9">
        <f>G10+H10+J10+I10</f>
        <v>2812000</v>
      </c>
    </row>
    <row r="11" spans="1:11" ht="56.25" x14ac:dyDescent="0.25">
      <c r="A11" s="23"/>
      <c r="B11" s="23"/>
      <c r="C11" s="23"/>
      <c r="D11" s="3" t="s">
        <v>46</v>
      </c>
      <c r="E11" s="3" t="s">
        <v>40</v>
      </c>
      <c r="F11" s="3">
        <v>4</v>
      </c>
      <c r="G11" s="9"/>
      <c r="H11" s="10"/>
      <c r="I11" s="10">
        <v>2106115</v>
      </c>
      <c r="J11" s="9">
        <v>108000</v>
      </c>
      <c r="K11" s="9">
        <f t="shared" ref="K11:K20" si="1">G11+H11+J11+I11</f>
        <v>2214115</v>
      </c>
    </row>
    <row r="12" spans="1:11" ht="37.5" x14ac:dyDescent="0.25">
      <c r="A12" s="23"/>
      <c r="B12" s="23"/>
      <c r="C12" s="23"/>
      <c r="D12" s="3" t="s">
        <v>47</v>
      </c>
      <c r="E12" s="3" t="s">
        <v>41</v>
      </c>
      <c r="F12" s="3">
        <v>2</v>
      </c>
      <c r="G12" s="9"/>
      <c r="H12" s="10"/>
      <c r="I12" s="10"/>
      <c r="J12" s="9">
        <v>54000</v>
      </c>
      <c r="K12" s="9">
        <f t="shared" si="1"/>
        <v>54000</v>
      </c>
    </row>
    <row r="13" spans="1:11" ht="37.5" x14ac:dyDescent="0.25">
      <c r="A13" s="23"/>
      <c r="B13" s="23"/>
      <c r="C13" s="23"/>
      <c r="D13" s="3" t="s">
        <v>48</v>
      </c>
      <c r="E13" s="3" t="s">
        <v>36</v>
      </c>
      <c r="F13" s="3">
        <v>2</v>
      </c>
      <c r="G13" s="9"/>
      <c r="H13" s="10"/>
      <c r="I13" s="10">
        <v>297000</v>
      </c>
      <c r="J13" s="9">
        <v>54000</v>
      </c>
      <c r="K13" s="9">
        <f t="shared" si="1"/>
        <v>351000</v>
      </c>
    </row>
    <row r="14" spans="1:11" ht="37.5" x14ac:dyDescent="0.25">
      <c r="A14" s="23"/>
      <c r="B14" s="23"/>
      <c r="C14" s="23"/>
      <c r="D14" s="3" t="s">
        <v>58</v>
      </c>
      <c r="E14" s="3" t="s">
        <v>36</v>
      </c>
      <c r="F14" s="3">
        <v>4</v>
      </c>
      <c r="G14" s="9">
        <v>970000</v>
      </c>
      <c r="H14" s="10"/>
      <c r="I14" s="10"/>
      <c r="J14" s="9">
        <v>108000</v>
      </c>
      <c r="K14" s="9">
        <f t="shared" si="1"/>
        <v>1078000</v>
      </c>
    </row>
    <row r="15" spans="1:11" ht="37.5" x14ac:dyDescent="0.25">
      <c r="A15" s="23"/>
      <c r="B15" s="23"/>
      <c r="C15" s="23"/>
      <c r="D15" s="3" t="s">
        <v>59</v>
      </c>
      <c r="E15" s="3" t="s">
        <v>60</v>
      </c>
      <c r="F15" s="3">
        <v>4</v>
      </c>
      <c r="G15" s="9">
        <v>1200000</v>
      </c>
      <c r="H15" s="10"/>
      <c r="I15" s="10"/>
      <c r="J15" s="9">
        <v>108000</v>
      </c>
      <c r="K15" s="9">
        <f t="shared" si="1"/>
        <v>1308000</v>
      </c>
    </row>
    <row r="16" spans="1:11" ht="56.25" x14ac:dyDescent="0.25">
      <c r="A16" s="24"/>
      <c r="B16" s="24"/>
      <c r="C16" s="24"/>
      <c r="D16" s="3" t="s">
        <v>61</v>
      </c>
      <c r="E16" s="3" t="s">
        <v>36</v>
      </c>
      <c r="F16" s="3">
        <v>2</v>
      </c>
      <c r="G16" s="9">
        <v>560000</v>
      </c>
      <c r="H16" s="10"/>
      <c r="I16" s="10"/>
      <c r="J16" s="9">
        <v>60000</v>
      </c>
      <c r="K16" s="9">
        <f t="shared" si="1"/>
        <v>620000</v>
      </c>
    </row>
    <row r="17" spans="1:11" ht="34.5" customHeight="1" x14ac:dyDescent="0.25">
      <c r="A17" s="29" t="s">
        <v>16</v>
      </c>
      <c r="B17" s="29"/>
      <c r="C17" s="29"/>
      <c r="D17" s="29"/>
      <c r="E17" s="29"/>
      <c r="F17" s="29"/>
      <c r="G17" s="8">
        <f>SUM(G18:G29)</f>
        <v>0</v>
      </c>
      <c r="H17" s="8">
        <f t="shared" ref="H17:K17" si="2">SUM(H18:H29)</f>
        <v>0</v>
      </c>
      <c r="I17" s="8">
        <f t="shared" si="2"/>
        <v>3677352</v>
      </c>
      <c r="J17" s="8">
        <f t="shared" si="2"/>
        <v>984000</v>
      </c>
      <c r="K17" s="8">
        <f t="shared" si="2"/>
        <v>4661352</v>
      </c>
    </row>
    <row r="18" spans="1:11" ht="37.5" customHeight="1" x14ac:dyDescent="0.25">
      <c r="A18" s="22">
        <v>2</v>
      </c>
      <c r="B18" s="22" t="s">
        <v>49</v>
      </c>
      <c r="C18" s="22" t="s">
        <v>34</v>
      </c>
      <c r="D18" s="3" t="s">
        <v>50</v>
      </c>
      <c r="E18" s="3" t="s">
        <v>40</v>
      </c>
      <c r="F18" s="3">
        <v>2</v>
      </c>
      <c r="G18" s="9"/>
      <c r="H18" s="9"/>
      <c r="I18" s="9">
        <v>1124865</v>
      </c>
      <c r="J18" s="9">
        <v>54000</v>
      </c>
      <c r="K18" s="9">
        <f t="shared" si="1"/>
        <v>1178865</v>
      </c>
    </row>
    <row r="19" spans="1:11" ht="37.5" x14ac:dyDescent="0.25">
      <c r="A19" s="23"/>
      <c r="B19" s="23"/>
      <c r="C19" s="23"/>
      <c r="D19" s="3" t="s">
        <v>51</v>
      </c>
      <c r="E19" s="3" t="s">
        <v>33</v>
      </c>
      <c r="F19" s="3">
        <v>1</v>
      </c>
      <c r="G19" s="9"/>
      <c r="H19" s="9"/>
      <c r="I19" s="9"/>
      <c r="J19" s="9">
        <v>27000</v>
      </c>
      <c r="K19" s="9">
        <f t="shared" si="1"/>
        <v>27000</v>
      </c>
    </row>
    <row r="20" spans="1:11" ht="37.5" x14ac:dyDescent="0.25">
      <c r="A20" s="24"/>
      <c r="B20" s="24"/>
      <c r="C20" s="24"/>
      <c r="D20" s="3" t="s">
        <v>62</v>
      </c>
      <c r="E20" s="3" t="s">
        <v>63</v>
      </c>
      <c r="F20" s="3">
        <v>1</v>
      </c>
      <c r="G20" s="9"/>
      <c r="H20" s="9"/>
      <c r="I20" s="9"/>
      <c r="J20" s="9">
        <v>30000</v>
      </c>
      <c r="K20" s="9">
        <f t="shared" si="1"/>
        <v>30000</v>
      </c>
    </row>
    <row r="21" spans="1:11" ht="75" x14ac:dyDescent="0.25">
      <c r="A21" s="22">
        <v>3</v>
      </c>
      <c r="B21" s="22" t="s">
        <v>52</v>
      </c>
      <c r="C21" s="22" t="s">
        <v>34</v>
      </c>
      <c r="D21" s="3" t="s">
        <v>50</v>
      </c>
      <c r="E21" s="3" t="s">
        <v>53</v>
      </c>
      <c r="F21" s="3">
        <v>8</v>
      </c>
      <c r="G21" s="9"/>
      <c r="H21" s="9"/>
      <c r="I21" s="9">
        <v>1144925</v>
      </c>
      <c r="J21" s="9">
        <v>216000</v>
      </c>
      <c r="K21" s="9">
        <f t="shared" ref="K21:K22" si="3">G21+H21+J21+I21</f>
        <v>1360925</v>
      </c>
    </row>
    <row r="22" spans="1:11" ht="56.25" x14ac:dyDescent="0.25">
      <c r="A22" s="23"/>
      <c r="B22" s="23"/>
      <c r="C22" s="23"/>
      <c r="D22" s="3" t="s">
        <v>54</v>
      </c>
      <c r="E22" s="3" t="s">
        <v>40</v>
      </c>
      <c r="F22" s="3">
        <v>2</v>
      </c>
      <c r="G22" s="9"/>
      <c r="H22" s="9"/>
      <c r="I22" s="9">
        <f>530407+382155</f>
        <v>912562</v>
      </c>
      <c r="J22" s="9">
        <v>54000</v>
      </c>
      <c r="K22" s="9">
        <f t="shared" si="3"/>
        <v>966562</v>
      </c>
    </row>
    <row r="23" spans="1:11" ht="37.5" x14ac:dyDescent="0.25">
      <c r="A23" s="23"/>
      <c r="B23" s="23"/>
      <c r="C23" s="23"/>
      <c r="D23" s="3" t="s">
        <v>55</v>
      </c>
      <c r="E23" s="3" t="s">
        <v>32</v>
      </c>
      <c r="F23" s="3">
        <v>1</v>
      </c>
      <c r="G23" s="9"/>
      <c r="H23" s="9"/>
      <c r="I23" s="9">
        <v>200000</v>
      </c>
      <c r="J23" s="9">
        <v>27000</v>
      </c>
      <c r="K23" s="9">
        <f t="shared" ref="K23:K29" si="4">G23+H23+J23+I23</f>
        <v>227000</v>
      </c>
    </row>
    <row r="24" spans="1:11" ht="56.25" x14ac:dyDescent="0.25">
      <c r="A24" s="23"/>
      <c r="B24" s="23"/>
      <c r="C24" s="23"/>
      <c r="D24" s="3" t="s">
        <v>64</v>
      </c>
      <c r="E24" s="3" t="s">
        <v>65</v>
      </c>
      <c r="F24" s="3">
        <v>3</v>
      </c>
      <c r="G24" s="18"/>
      <c r="H24" s="18"/>
      <c r="I24" s="9">
        <v>100000</v>
      </c>
      <c r="J24" s="9">
        <v>81000</v>
      </c>
      <c r="K24" s="9">
        <f t="shared" si="4"/>
        <v>181000</v>
      </c>
    </row>
    <row r="25" spans="1:11" ht="37.5" x14ac:dyDescent="0.25">
      <c r="A25" s="23"/>
      <c r="B25" s="23"/>
      <c r="C25" s="23"/>
      <c r="D25" s="3" t="s">
        <v>64</v>
      </c>
      <c r="E25" s="3" t="s">
        <v>36</v>
      </c>
      <c r="F25" s="3">
        <v>5</v>
      </c>
      <c r="G25" s="18"/>
      <c r="H25" s="18"/>
      <c r="I25" s="9">
        <v>195000</v>
      </c>
      <c r="J25" s="9">
        <v>135000</v>
      </c>
      <c r="K25" s="9">
        <f t="shared" si="4"/>
        <v>330000</v>
      </c>
    </row>
    <row r="26" spans="1:11" ht="37.5" x14ac:dyDescent="0.25">
      <c r="A26" s="23"/>
      <c r="B26" s="23"/>
      <c r="C26" s="23"/>
      <c r="D26" s="3" t="s">
        <v>66</v>
      </c>
      <c r="E26" s="3" t="s">
        <v>36</v>
      </c>
      <c r="F26" s="3">
        <v>3</v>
      </c>
      <c r="G26" s="18"/>
      <c r="H26" s="18"/>
      <c r="I26" s="9"/>
      <c r="J26" s="9">
        <v>81000</v>
      </c>
      <c r="K26" s="9">
        <f t="shared" si="4"/>
        <v>81000</v>
      </c>
    </row>
    <row r="27" spans="1:11" ht="37.5" x14ac:dyDescent="0.25">
      <c r="A27" s="23"/>
      <c r="B27" s="23"/>
      <c r="C27" s="23"/>
      <c r="D27" s="3" t="s">
        <v>67</v>
      </c>
      <c r="E27" s="3" t="s">
        <v>36</v>
      </c>
      <c r="F27" s="3">
        <v>2</v>
      </c>
      <c r="G27" s="18"/>
      <c r="H27" s="18"/>
      <c r="I27" s="9"/>
      <c r="J27" s="9">
        <v>54000</v>
      </c>
      <c r="K27" s="9">
        <f t="shared" si="4"/>
        <v>54000</v>
      </c>
    </row>
    <row r="28" spans="1:11" ht="37.5" x14ac:dyDescent="0.25">
      <c r="A28" s="23"/>
      <c r="B28" s="23"/>
      <c r="C28" s="23"/>
      <c r="D28" s="3" t="s">
        <v>68</v>
      </c>
      <c r="E28" s="3" t="s">
        <v>60</v>
      </c>
      <c r="F28" s="3">
        <v>5</v>
      </c>
      <c r="G28" s="18"/>
      <c r="H28" s="18"/>
      <c r="I28" s="18"/>
      <c r="J28" s="9">
        <v>135000</v>
      </c>
      <c r="K28" s="9">
        <f t="shared" si="4"/>
        <v>135000</v>
      </c>
    </row>
    <row r="29" spans="1:11" ht="75" x14ac:dyDescent="0.25">
      <c r="A29" s="24"/>
      <c r="B29" s="24"/>
      <c r="C29" s="24"/>
      <c r="D29" s="3" t="s">
        <v>69</v>
      </c>
      <c r="E29" s="3" t="s">
        <v>70</v>
      </c>
      <c r="F29" s="3">
        <v>3</v>
      </c>
      <c r="G29" s="18"/>
      <c r="H29" s="18"/>
      <c r="I29" s="18"/>
      <c r="J29" s="9">
        <v>90000</v>
      </c>
      <c r="K29" s="9">
        <f t="shared" si="4"/>
        <v>90000</v>
      </c>
    </row>
  </sheetData>
  <mergeCells count="23">
    <mergeCell ref="A9:F9"/>
    <mergeCell ref="A10:A16"/>
    <mergeCell ref="B10:B16"/>
    <mergeCell ref="C10:C16"/>
    <mergeCell ref="A18:A20"/>
    <mergeCell ref="B18:B20"/>
    <mergeCell ref="C18:C20"/>
    <mergeCell ref="A21:A29"/>
    <mergeCell ref="B21:B29"/>
    <mergeCell ref="C21:C29"/>
    <mergeCell ref="A3:K3"/>
    <mergeCell ref="A6:A7"/>
    <mergeCell ref="B6:B7"/>
    <mergeCell ref="C6:C7"/>
    <mergeCell ref="D6:D7"/>
    <mergeCell ref="E6:E7"/>
    <mergeCell ref="F6:F7"/>
    <mergeCell ref="G6:G7"/>
    <mergeCell ref="H6:I6"/>
    <mergeCell ref="J6:J7"/>
    <mergeCell ref="A17:F17"/>
    <mergeCell ref="K6:K7"/>
    <mergeCell ref="A8:F8"/>
  </mergeCells>
  <pageMargins left="3.937007874015748E-2" right="3.937007874015748E-2" top="0.15748031496062992" bottom="0.15748031496062992" header="0.19685039370078741" footer="0.11811023622047245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Хизмат сафари</vt:lpstr>
      <vt:lpstr>мансабдор шахслар хизмат сафари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2022-07-25T10:27:57Z</dcterms:modified>
</cp:coreProperties>
</file>